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5480" windowHeight="8160"/>
  </bookViews>
  <sheets>
    <sheet name="紹介文入力シート" sheetId="1" r:id="rId1"/>
    <sheet name="印字シート" sheetId="2" r:id="rId2"/>
  </sheets>
  <definedNames>
    <definedName name="_xlnm.Print_Area" localSheetId="1">印字シート!$B$1:$U$36</definedName>
    <definedName name="_xlnm.Print_Area" localSheetId="0">紹介文入力シート!$A$1:$AJ$42</definedName>
  </definedNames>
  <calcPr calcId="145621" concurrentCalc="0"/>
</workbook>
</file>

<file path=xl/calcChain.xml><?xml version="1.0" encoding="utf-8"?>
<calcChain xmlns="http://schemas.openxmlformats.org/spreadsheetml/2006/main">
  <c r="N6" i="2" l="1"/>
  <c r="D8" i="2"/>
  <c r="L13" i="2"/>
  <c r="F14" i="2"/>
  <c r="D13" i="2"/>
  <c r="D12" i="2"/>
  <c r="L11" i="2"/>
  <c r="D11" i="2"/>
  <c r="D10" i="2"/>
  <c r="D9" i="2"/>
  <c r="D7" i="2"/>
  <c r="D6" i="2"/>
  <c r="M5" i="2"/>
  <c r="AF22" i="1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T30" i="2"/>
  <c r="U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</calcChain>
</file>

<file path=xl/sharedStrings.xml><?xml version="1.0" encoding="utf-8"?>
<sst xmlns="http://schemas.openxmlformats.org/spreadsheetml/2006/main" count="64" uniqueCount="48">
  <si>
    <t>字数→</t>
    <rPh sb="0" eb="2">
      <t>じすう</t>
    </rPh>
    <phoneticPr fontId="1" type="Hiragana" alignment="distributed"/>
  </si>
  <si>
    <t>↓200字以内で</t>
    <rPh sb="4" eb="5">
      <t>じ</t>
    </rPh>
    <rPh sb="5" eb="7">
      <t>いない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</si>
  <si>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</si>
  <si>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第３６回近畿高等学校総合文化祭兵庫大会</t>
    <rPh sb="15" eb="17">
      <t>ヒョウゴ</t>
    </rPh>
    <phoneticPr fontId="1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</si>
  <si>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</si>
  <si>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</si>
  <si>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</si>
  <si>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</si>
  <si>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</si>
  <si>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</si>
  <si>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</si>
  <si>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</si>
  <si>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</si>
  <si>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</si>
  <si>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</si>
  <si>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</si>
  <si>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</si>
  <si>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</si>
  <si>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5"/>
  </si>
  <si>
    <t>学校名</t>
    <rPh sb="0" eb="3">
      <t>ガッコウメイ</t>
    </rPh>
    <phoneticPr fontId="15"/>
  </si>
  <si>
    <t>学校所在地</t>
    <rPh sb="0" eb="2">
      <t>ガッコウ</t>
    </rPh>
    <rPh sb="2" eb="5">
      <t>ショザイチ</t>
    </rPh>
    <phoneticPr fontId="15"/>
  </si>
  <si>
    <t>〒</t>
    <phoneticPr fontId="15"/>
  </si>
  <si>
    <t>－</t>
    <phoneticPr fontId="15"/>
  </si>
  <si>
    <t>TEL</t>
    <phoneticPr fontId="15"/>
  </si>
  <si>
    <t>FAX</t>
    <phoneticPr fontId="15"/>
  </si>
  <si>
    <t>緊急時連絡先(携帯電話等)</t>
    <rPh sb="0" eb="2">
      <t>キンキュウ</t>
    </rPh>
    <rPh sb="2" eb="3">
      <t>ジ</t>
    </rPh>
    <rPh sb="3" eb="6">
      <t>レンラクサキ</t>
    </rPh>
    <rPh sb="7" eb="9">
      <t>ケイタイ</t>
    </rPh>
    <rPh sb="9" eb="11">
      <t>デンワ</t>
    </rPh>
    <rPh sb="11" eb="12">
      <t>ナド</t>
    </rPh>
    <phoneticPr fontId="15"/>
  </si>
  <si>
    <t>引率責任者</t>
    <rPh sb="0" eb="2">
      <t>インソツ</t>
    </rPh>
    <rPh sb="2" eb="5">
      <t>セキニンシャ</t>
    </rPh>
    <phoneticPr fontId="15"/>
  </si>
  <si>
    <t>E-mail</t>
    <phoneticPr fontId="15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</si>
  <si>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</si>
  <si>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</si>
  <si>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</si>
  <si>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</si>
  <si>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合唱部門学校・団体紹介文</t>
    <rPh sb="0" eb="2">
      <t>ガッショウ</t>
    </rPh>
    <rPh sb="2" eb="4">
      <t>ブモン</t>
    </rPh>
    <rPh sb="4" eb="6">
      <t>ガッコウ</t>
    </rPh>
    <rPh sb="7" eb="9">
      <t>ダンタイ</t>
    </rPh>
    <rPh sb="9" eb="11">
      <t>ショウカイ</t>
    </rPh>
    <rPh sb="11" eb="12">
      <t>ブン</t>
    </rPh>
    <phoneticPr fontId="1"/>
  </si>
  <si>
    <t>８８１５</t>
    <phoneticPr fontId="1" type="Hiragana" alignment="distributed"/>
  </si>
  <si>
    <t>↓記入しないでください</t>
    <rPh sb="1" eb="3">
      <t>キニュウ</t>
    </rPh>
    <phoneticPr fontId="1"/>
  </si>
  <si>
    <t>ふりがな</t>
    <phoneticPr fontId="1"/>
  </si>
  <si>
    <t>学校名</t>
    <rPh sb="0" eb="3">
      <t>ガッコウメイ</t>
    </rPh>
    <phoneticPr fontId="1"/>
  </si>
  <si>
    <t>合同団体</t>
    <rPh sb="0" eb="2">
      <t>ゴウドウ</t>
    </rPh>
    <rPh sb="2" eb="4">
      <t>ダンタイ</t>
    </rPh>
    <phoneticPr fontId="1"/>
  </si>
  <si>
    <t>１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</si>
  <si>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２　印字シートで、固有名詞にふりがなを入力してください。</t>
    <rPh sb="2" eb="4">
      <t>いんじ</t>
    </rPh>
    <rPh sb="9" eb="11">
      <t>こゆう</t>
    </rPh>
    <rPh sb="11" eb="13">
      <t>めいし</t>
    </rPh>
    <rPh sb="19" eb="21">
      <t>にゅうりょく</t>
    </rPh>
    <phoneticPr fontId="1" type="Hiragana" alignment="distributed"/>
  </si>
  <si>
    <t>３　印字シートを印刷して提出してください。</t>
    <rPh sb="2" eb="4">
      <t>いんじ</t>
    </rPh>
    <rPh sb="8" eb="10">
      <t>いんさつ</t>
    </rPh>
    <rPh sb="12" eb="14">
      <t>ていしゅつ</t>
    </rPh>
    <phoneticPr fontId="1" type="Hiragana" alignment="distributed"/>
  </si>
  <si>
    <t>（様式３）</t>
    <rPh sb="1" eb="3">
      <t>ヨウシキ</t>
    </rPh>
    <phoneticPr fontId="1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</si>
  <si>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</si>
  <si>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</si>
  <si>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学校・団体紹介文</t>
    <rPh sb="0" eb="2">
      <t>ガッコウ</t>
    </rPh>
    <rPh sb="3" eb="5">
      <t>ダンタイ</t>
    </rPh>
    <rPh sb="5" eb="7">
      <t>ショウカイ</t>
    </rPh>
    <rPh sb="7" eb="8">
      <t>ブン</t>
    </rPh>
    <phoneticPr fontId="1"/>
  </si>
  <si>
    <t>（様式３）</t>
    <rPh sb="1" eb="3">
      <t>ようしき</t>
    </rPh>
    <phoneticPr fontId="1" type="Hiragana" alignment="distributed"/>
  </si>
  <si>
    <t>第３６回近畿高等学校総合文化祭（兵庫大会）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6" eb="18">
      <t>ひょうご</t>
    </rPh>
    <rPh sb="18" eb="20">
      <t>たいかい</t>
    </rPh>
    <phoneticPr fontId="1" type="Hiragana" alignment="distributed"/>
  </si>
  <si>
    <t>合唱部門　学校・団体紹介文入力シート</t>
    <rPh sb="0" eb="2">
      <t>がっしょう</t>
    </rPh>
    <rPh sb="2" eb="4">
      <t>ぶもん</t>
    </rPh>
    <rPh sb="5" eb="7">
      <t>がっこう</t>
    </rPh>
    <rPh sb="8" eb="10">
      <t>だんたい</t>
    </rPh>
    <rPh sb="10" eb="12">
      <t>しょうかい</t>
    </rPh>
    <rPh sb="12" eb="13">
      <t>ぶん</t>
    </rPh>
    <rPh sb="13" eb="15">
      <t>にゅうりょく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</si>
</sst>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3" borderId="0" xfId="0" applyFont="1" applyFill="1">
      <alignment vertical="center"/>
    </xf>
    <xf numFmtId="49" fontId="16" fillId="2" borderId="23" xfId="0" applyNumberFormat="1" applyFont="1" applyFill="1" applyBorder="1">
      <alignment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vertical="center"/>
    </xf>
    <xf numFmtId="0" fontId="14" fillId="2" borderId="0" xfId="0" applyFont="1" applyFill="1">
      <alignment vertical="center"/>
    </xf>
    <xf numFmtId="0" fontId="0" fillId="6" borderId="0" xfId="0" applyFill="1">
      <alignment vertical="center"/>
    </xf>
    <xf numFmtId="49" fontId="14" fillId="6" borderId="0" xfId="0" applyNumberFormat="1" applyFont="1" applyFill="1" applyBorder="1" applyAlignment="1">
      <alignment vertical="center"/>
    </xf>
    <xf numFmtId="49" fontId="16" fillId="6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16" fillId="2" borderId="39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2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4" fillId="2" borderId="46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center" vertical="center"/>
    </xf>
    <xf numFmtId="49" fontId="14" fillId="2" borderId="53" xfId="0" applyNumberFormat="1" applyFont="1" applyFill="1" applyBorder="1" applyAlignment="1">
      <alignment horizontal="left" vertical="center" shrinkToFit="1"/>
    </xf>
    <xf numFmtId="49" fontId="14" fillId="2" borderId="54" xfId="0" applyNumberFormat="1" applyFont="1" applyFill="1" applyBorder="1" applyAlignment="1">
      <alignment horizontal="left" vertical="center" shrinkToFit="1"/>
    </xf>
    <xf numFmtId="49" fontId="14" fillId="2" borderId="55" xfId="0" applyNumberFormat="1" applyFont="1" applyFill="1" applyBorder="1" applyAlignment="1">
      <alignment horizontal="left" vertical="center" shrinkToFit="1"/>
    </xf>
    <xf numFmtId="49" fontId="16" fillId="2" borderId="21" xfId="0" applyNumberFormat="1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2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49" fontId="16" fillId="2" borderId="30" xfId="0" applyNumberFormat="1" applyFont="1" applyFill="1" applyBorder="1" applyAlignment="1">
      <alignment horizontal="center" vertical="center"/>
    </xf>
    <xf numFmtId="49" fontId="16" fillId="2" borderId="25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left" vertical="center" shrinkToFit="1"/>
    </xf>
    <xf numFmtId="49" fontId="8" fillId="2" borderId="6" xfId="0" applyNumberFormat="1" applyFont="1" applyFill="1" applyBorder="1" applyAlignment="1">
      <alignment horizontal="left" vertical="center" shrinkToFit="1"/>
    </xf>
    <xf numFmtId="49" fontId="14" fillId="2" borderId="32" xfId="0" applyNumberFormat="1" applyFont="1" applyFill="1" applyBorder="1" applyAlignment="1">
      <alignment horizontal="center" vertical="center"/>
    </xf>
    <xf numFmtId="49" fontId="14" fillId="2" borderId="24" xfId="0" applyNumberFormat="1" applyFont="1" applyFill="1" applyBorder="1" applyAlignment="1">
      <alignment horizontal="center" vertical="center"/>
    </xf>
    <xf numFmtId="49" fontId="14" fillId="2" borderId="33" xfId="0" applyNumberFormat="1" applyFont="1" applyFill="1" applyBorder="1" applyAlignment="1">
      <alignment horizontal="left" vertical="center" shrinkToFit="1"/>
    </xf>
    <xf numFmtId="49" fontId="14" fillId="2" borderId="34" xfId="0" applyNumberFormat="1" applyFont="1" applyFill="1" applyBorder="1" applyAlignment="1">
      <alignment horizontal="left" vertical="center" shrinkToFit="1"/>
    </xf>
    <xf numFmtId="49" fontId="14" fillId="2" borderId="35" xfId="0" applyNumberFormat="1" applyFont="1" applyFill="1" applyBorder="1" applyAlignment="1">
      <alignment horizontal="left" vertical="center" shrinkToFit="1"/>
    </xf>
    <xf numFmtId="49" fontId="16" fillId="2" borderId="40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/>
    </xf>
    <xf numFmtId="49" fontId="16" fillId="2" borderId="36" xfId="0" applyNumberFormat="1" applyFont="1" applyFill="1" applyBorder="1" applyAlignment="1">
      <alignment horizontal="left" vertical="center"/>
    </xf>
    <xf numFmtId="49" fontId="16" fillId="2" borderId="37" xfId="0" applyNumberFormat="1" applyFont="1" applyFill="1" applyBorder="1" applyAlignment="1">
      <alignment horizontal="left" vertical="center"/>
    </xf>
    <xf numFmtId="49" fontId="16" fillId="2" borderId="23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vertical="center"/>
    </xf>
    <xf numFmtId="49" fontId="16" fillId="2" borderId="16" xfId="0" applyNumberFormat="1" applyFont="1" applyFill="1" applyBorder="1" applyAlignment="1">
      <alignment horizontal="left" vertical="center"/>
    </xf>
    <xf numFmtId="49" fontId="16" fillId="2" borderId="27" xfId="0" applyNumberFormat="1" applyFont="1" applyFill="1" applyBorder="1" applyAlignment="1">
      <alignment horizontal="left" vertical="center"/>
    </xf>
    <xf numFmtId="49" fontId="16" fillId="2" borderId="14" xfId="0" applyNumberFormat="1" applyFont="1" applyFill="1" applyBorder="1" applyAlignment="1">
      <alignment horizontal="left" vertical="center"/>
    </xf>
    <xf numFmtId="49" fontId="16" fillId="2" borderId="38" xfId="0" applyNumberFormat="1" applyFont="1" applyFill="1" applyBorder="1" applyAlignment="1">
      <alignment horizontal="left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27" xfId="0" applyNumberFormat="1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left" vertical="center"/>
    </xf>
    <xf numFmtId="49" fontId="7" fillId="2" borderId="26" xfId="0" applyNumberFormat="1" applyFont="1" applyFill="1" applyBorder="1" applyAlignment="1">
      <alignment horizontal="left" vertical="center"/>
    </xf>
    <xf numFmtId="49" fontId="14" fillId="2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4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49" fontId="16" fillId="2" borderId="42" xfId="0" applyNumberFormat="1" applyFont="1" applyFill="1" applyBorder="1" applyAlignment="1">
      <alignment horizontal="left" vertical="center"/>
    </xf>
    <xf numFmtId="49" fontId="16" fillId="2" borderId="43" xfId="0" applyNumberFormat="1" applyFont="1" applyFill="1" applyBorder="1" applyAlignment="1">
      <alignment horizontal="left" vertical="center"/>
    </xf>
    <xf numFmtId="49" fontId="16" fillId="2" borderId="44" xfId="0" applyNumberFormat="1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49" fontId="8" fillId="2" borderId="23" xfId="0" applyNumberFormat="1" applyFont="1" applyFill="1" applyBorder="1" applyAlignment="1">
      <alignment horizontal="center" vertical="center" shrinkToFit="1"/>
    </xf>
    <xf numFmtId="49" fontId="8" fillId="2" borderId="0" xfId="0" applyNumberFormat="1" applyFont="1" applyFill="1" applyBorder="1" applyAlignment="1">
      <alignment horizontal="center" vertical="center" shrinkToFit="1"/>
    </xf>
    <xf numFmtId="49" fontId="8" fillId="2" borderId="16" xfId="0" applyNumberFormat="1" applyFont="1" applyFill="1" applyBorder="1" applyAlignment="1">
      <alignment horizontal="center" vertical="center" shrinkToFit="1"/>
    </xf>
    <xf numFmtId="49" fontId="8" fillId="2" borderId="27" xfId="0" applyNumberFormat="1" applyFont="1" applyFill="1" applyBorder="1" applyAlignment="1">
      <alignment horizontal="center" vertical="center" shrinkToFit="1"/>
    </xf>
    <xf numFmtId="49" fontId="8" fillId="2" borderId="14" xfId="0" applyNumberFormat="1" applyFont="1" applyFill="1" applyBorder="1" applyAlignment="1">
      <alignment horizontal="center" vertical="center" shrinkToFit="1"/>
    </xf>
    <xf numFmtId="49" fontId="8" fillId="2" borderId="38" xfId="0" applyNumberFormat="1" applyFont="1" applyFill="1" applyBorder="1" applyAlignment="1">
      <alignment horizontal="center" vertical="center" shrinkToFit="1"/>
    </xf>
    <xf numFmtId="49" fontId="14" fillId="2" borderId="18" xfId="0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33" xfId="0" applyNumberFormat="1" applyFont="1" applyFill="1" applyBorder="1" applyAlignment="1">
      <alignment horizontal="left" vertical="center"/>
    </xf>
    <xf numFmtId="49" fontId="14" fillId="2" borderId="34" xfId="0" applyNumberFormat="1" applyFont="1" applyFill="1" applyBorder="1" applyAlignment="1">
      <alignment horizontal="left" vertical="center"/>
    </xf>
    <xf numFmtId="49" fontId="14" fillId="2" borderId="41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distributed" vertical="center" indent="12"/>
    </xf>
    <xf numFmtId="0" fontId="10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left" vertical="center"/>
    </xf>
    <xf numFmtId="49" fontId="9" fillId="2" borderId="9" xfId="0" applyNumberFormat="1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8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14" fillId="2" borderId="56" xfId="0" applyNumberFormat="1" applyFont="1" applyFill="1" applyBorder="1" applyAlignment="1">
      <alignment horizontal="left" vertical="center" shrinkToFit="1"/>
    </xf>
    <xf numFmtId="0" fontId="14" fillId="2" borderId="57" xfId="0" applyNumberFormat="1" applyFont="1" applyFill="1" applyBorder="1" applyAlignment="1">
      <alignment horizontal="left" vertical="center" shrinkToFit="1"/>
    </xf>
    <xf numFmtId="0" fontId="14" fillId="2" borderId="58" xfId="0" applyNumberFormat="1" applyFont="1" applyFill="1" applyBorder="1" applyAlignment="1">
      <alignment horizontal="left" vertical="center" shrinkToFit="1"/>
    </xf>
    <xf numFmtId="49" fontId="9" fillId="2" borderId="24" xfId="0" applyNumberFormat="1" applyFont="1" applyFill="1" applyBorder="1" applyAlignment="1">
      <alignment horizontal="left" vertical="center"/>
    </xf>
    <xf numFmtId="0" fontId="9" fillId="2" borderId="24" xfId="0" applyNumberFormat="1" applyFont="1" applyFill="1" applyBorder="1" applyAlignment="1">
      <alignment horizontal="left" vertical="center"/>
    </xf>
    <xf numFmtId="0" fontId="7" fillId="2" borderId="48" xfId="0" applyNumberFormat="1" applyFont="1" applyFill="1" applyBorder="1" applyAlignment="1">
      <alignment horizontal="left" vertical="center"/>
    </xf>
    <xf numFmtId="0" fontId="7" fillId="2" borderId="50" xfId="0" applyNumberFormat="1" applyFont="1" applyFill="1" applyBorder="1" applyAlignment="1">
      <alignment horizontal="left" vertical="center"/>
    </xf>
    <xf numFmtId="0" fontId="7" fillId="2" borderId="24" xfId="0" applyNumberFormat="1" applyFont="1" applyFill="1" applyBorder="1" applyAlignment="1">
      <alignment horizontal="left" vertical="center"/>
    </xf>
    <xf numFmtId="0" fontId="7" fillId="2" borderId="52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left" vertical="center"/>
    </xf>
    <xf numFmtId="0" fontId="16" fillId="2" borderId="6" xfId="0" applyNumberFormat="1" applyFont="1" applyFill="1" applyBorder="1" applyAlignment="1">
      <alignment horizontal="left" vertical="center"/>
    </xf>
    <xf numFmtId="0" fontId="16" fillId="2" borderId="7" xfId="0" applyNumberFormat="1" applyFont="1" applyFill="1" applyBorder="1" applyAlignment="1">
      <alignment horizontal="left" vertical="center"/>
    </xf>
    <xf numFmtId="0" fontId="16" fillId="2" borderId="19" xfId="0" applyNumberFormat="1" applyFont="1" applyFill="1" applyBorder="1" applyAlignment="1">
      <alignment horizontal="center" vertical="center"/>
    </xf>
    <xf numFmtId="0" fontId="16" fillId="2" borderId="49" xfId="0" applyNumberFormat="1" applyFont="1" applyFill="1" applyBorder="1" applyAlignment="1">
      <alignment horizontal="center" vertical="center"/>
    </xf>
    <xf numFmtId="0" fontId="16" fillId="2" borderId="12" xfId="0" applyNumberFormat="1" applyFont="1" applyFill="1" applyBorder="1" applyAlignment="1">
      <alignment horizontal="left" vertical="center"/>
    </xf>
    <xf numFmtId="0" fontId="16" fillId="2" borderId="19" xfId="0" applyNumberFormat="1" applyFont="1" applyFill="1" applyBorder="1" applyAlignment="1">
      <alignment horizontal="left" vertical="center"/>
    </xf>
    <xf numFmtId="0" fontId="16" fillId="2" borderId="49" xfId="0" applyNumberFormat="1" applyFont="1" applyFill="1" applyBorder="1" applyAlignment="1">
      <alignment horizontal="left" vertical="center"/>
    </xf>
    <xf numFmtId="49" fontId="14" fillId="2" borderId="47" xfId="0" applyNumberFormat="1" applyFont="1" applyFill="1" applyBorder="1" applyAlignment="1">
      <alignment horizontal="center" vertical="center"/>
    </xf>
    <xf numFmtId="49" fontId="14" fillId="2" borderId="48" xfId="0" applyNumberFormat="1" applyFont="1" applyFill="1" applyBorder="1" applyAlignment="1">
      <alignment horizontal="center" vertical="center"/>
    </xf>
    <xf numFmtId="49" fontId="16" fillId="2" borderId="32" xfId="0" applyNumberFormat="1" applyFont="1" applyFill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center" vertical="center"/>
    </xf>
    <xf numFmtId="0" fontId="16" fillId="2" borderId="56" xfId="0" applyNumberFormat="1" applyFont="1" applyFill="1" applyBorder="1" applyAlignment="1">
      <alignment horizontal="left" vertical="center"/>
    </xf>
    <xf numFmtId="0" fontId="16" fillId="2" borderId="57" xfId="0" applyNumberFormat="1" applyFont="1" applyFill="1" applyBorder="1" applyAlignment="1">
      <alignment horizontal="left" vertical="center"/>
    </xf>
    <xf numFmtId="0" fontId="16" fillId="2" borderId="59" xfId="0" applyNumberFormat="1" applyFont="1" applyFill="1" applyBorder="1" applyAlignment="1">
      <alignment horizontal="left" vertical="center"/>
    </xf>
    <xf numFmtId="49" fontId="14" fillId="2" borderId="48" xfId="0" applyNumberFormat="1" applyFont="1" applyFill="1" applyBorder="1" applyAlignment="1">
      <alignment horizontal="left" vertical="center"/>
    </xf>
    <xf numFmtId="0" fontId="14" fillId="2" borderId="48" xfId="0" applyNumberFormat="1" applyFont="1" applyFill="1" applyBorder="1" applyAlignment="1">
      <alignment horizontal="left" vertical="center"/>
    </xf>
    <xf numFmtId="49" fontId="14" fillId="2" borderId="56" xfId="0" applyNumberFormat="1" applyFont="1" applyFill="1" applyBorder="1" applyAlignment="1">
      <alignment horizontal="left" vertical="center" shrinkToFit="1"/>
    </xf>
    <xf numFmtId="0" fontId="14" fillId="2" borderId="59" xfId="0" applyNumberFormat="1" applyFont="1" applyFill="1" applyBorder="1" applyAlignment="1">
      <alignment horizontal="left" vertical="center" shrinkToFit="1"/>
    </xf>
    <xf numFmtId="0" fontId="12" fillId="2" borderId="12" xfId="0" applyNumberFormat="1" applyFont="1" applyFill="1" applyBorder="1" applyAlignment="1">
      <alignment horizontal="left" vertical="center"/>
    </xf>
    <xf numFmtId="0" fontId="12" fillId="2" borderId="19" xfId="0" applyNumberFormat="1" applyFont="1" applyFill="1" applyBorder="1" applyAlignment="1">
      <alignment horizontal="left" vertical="center"/>
    </xf>
    <xf numFmtId="49" fontId="7" fillId="2" borderId="25" xfId="0" applyNumberFormat="1" applyFont="1" applyFill="1" applyBorder="1" applyAlignment="1">
      <alignment horizontal="left" vertical="center"/>
    </xf>
    <xf numFmtId="49" fontId="7" fillId="2" borderId="31" xfId="0" applyNumberFormat="1" applyFont="1" applyFill="1" applyBorder="1" applyAlignment="1">
      <alignment horizontal="left" vertical="center"/>
    </xf>
    <xf numFmtId="0" fontId="16" fillId="2" borderId="24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</cellXfs>
  <cellStyles count="1">
    <cellStyle name="標準" xfId="0" builtinId="0"/>
  </cellStyles>
  <dxfs count="7"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5"/>
  <sheetViews>
    <sheetView tabSelected="1" view="pageBreakPreview" zoomScaleNormal="100" zoomScaleSheetLayoutView="100" workbookViewId="0">
      <selection activeCell="F6" sqref="F6:O7"/>
    </sheetView>
  </sheetViews>
  <sheetFormatPr defaultRowHeight="12" x14ac:dyDescent="0.15"/>
  <cols>
    <col min="1" max="36" width="2.5" style="5" customWidth="1"/>
    <col min="37" max="16384" width="9" style="5"/>
  </cols>
  <sheetData>
    <row r="1" spans="1:37" ht="13.5" x14ac:dyDescent="0.15">
      <c r="A1" s="46" t="s">
        <v>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7" ht="15" customHeight="1" x14ac:dyDescent="0.15">
      <c r="A2" s="66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"/>
      <c r="Q2" s="1"/>
      <c r="R2" s="1"/>
      <c r="S2" s="1" t="s">
        <v>30</v>
      </c>
      <c r="T2" s="107"/>
      <c r="U2" s="107"/>
      <c r="V2" s="107"/>
      <c r="W2" s="1" t="s">
        <v>31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 x14ac:dyDescent="0.15">
      <c r="A3" s="185" t="s">
        <v>47</v>
      </c>
      <c r="B3" s="185"/>
      <c r="C3" s="185"/>
      <c r="D3" s="185"/>
      <c r="E3" s="185"/>
      <c r="F3" s="185"/>
      <c r="G3" s="185"/>
      <c r="H3" s="185"/>
      <c r="I3" s="185"/>
      <c r="J3" s="185"/>
      <c r="K3" s="1"/>
      <c r="L3" s="1"/>
      <c r="M3" s="1"/>
      <c r="N3" s="1"/>
      <c r="O3" s="1"/>
      <c r="P3" s="1"/>
      <c r="Q3" s="1"/>
      <c r="R3" s="1"/>
      <c r="S3" s="1" t="s">
        <v>42</v>
      </c>
      <c r="T3" s="1" t="s">
        <v>43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thickBo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7" ht="15" customHeight="1" x14ac:dyDescent="0.15">
      <c r="A6" s="116" t="s">
        <v>17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20"/>
      <c r="P6" s="122" t="s">
        <v>28</v>
      </c>
      <c r="Q6" s="122"/>
      <c r="R6" s="122"/>
      <c r="S6" s="122"/>
      <c r="T6" s="122"/>
      <c r="U6" s="122"/>
      <c r="V6" s="122"/>
      <c r="W6" s="122"/>
      <c r="X6" s="122"/>
      <c r="Y6" s="122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9" t="s">
        <v>6</v>
      </c>
    </row>
    <row r="7" spans="1:37" ht="15" customHeight="1" thickBot="1" x14ac:dyDescent="0.2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21"/>
      <c r="P7" s="39"/>
      <c r="Q7" s="39"/>
      <c r="R7" s="39"/>
      <c r="S7" s="39"/>
      <c r="T7" s="39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9" t="s">
        <v>7</v>
      </c>
    </row>
    <row r="8" spans="1:37" ht="15" customHeight="1" x14ac:dyDescent="0.15">
      <c r="A8" s="57" t="s">
        <v>18</v>
      </c>
      <c r="B8" s="58"/>
      <c r="C8" s="58"/>
      <c r="D8" s="58"/>
      <c r="E8" s="58"/>
      <c r="F8" s="59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129" t="s">
        <v>29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1"/>
      <c r="AJ8" s="1"/>
      <c r="AK8" s="19" t="s">
        <v>8</v>
      </c>
    </row>
    <row r="9" spans="1:37" ht="15" customHeight="1" x14ac:dyDescent="0.15">
      <c r="A9" s="69" t="s">
        <v>19</v>
      </c>
      <c r="B9" s="70"/>
      <c r="C9" s="70"/>
      <c r="D9" s="70"/>
      <c r="E9" s="70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5"/>
      <c r="AJ9" s="1"/>
      <c r="AK9" s="19" t="s">
        <v>9</v>
      </c>
    </row>
    <row r="10" spans="1:37" ht="15" customHeight="1" x14ac:dyDescent="0.15">
      <c r="A10" s="71"/>
      <c r="B10" s="64"/>
      <c r="C10" s="64"/>
      <c r="D10" s="64"/>
      <c r="E10" s="64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8"/>
      <c r="AJ10" s="1"/>
      <c r="AK10" s="19" t="s">
        <v>10</v>
      </c>
    </row>
    <row r="11" spans="1:37" ht="15" customHeight="1" x14ac:dyDescent="0.15">
      <c r="A11" s="74" t="s">
        <v>18</v>
      </c>
      <c r="B11" s="75"/>
      <c r="C11" s="75"/>
      <c r="D11" s="75"/>
      <c r="E11" s="75"/>
      <c r="F11" s="76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8"/>
      <c r="AJ11" s="1"/>
      <c r="AK11" s="19" t="s">
        <v>11</v>
      </c>
    </row>
    <row r="12" spans="1:37" ht="15" customHeight="1" x14ac:dyDescent="0.15">
      <c r="A12" s="50" t="s">
        <v>20</v>
      </c>
      <c r="B12" s="51"/>
      <c r="C12" s="51"/>
      <c r="D12" s="51"/>
      <c r="E12" s="52"/>
      <c r="F12" s="20" t="s">
        <v>21</v>
      </c>
      <c r="G12" s="51"/>
      <c r="H12" s="51"/>
      <c r="I12" s="51"/>
      <c r="J12" s="21" t="s">
        <v>22</v>
      </c>
      <c r="K12" s="51"/>
      <c r="L12" s="51"/>
      <c r="M12" s="51"/>
      <c r="N12" s="51"/>
      <c r="O12" s="80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1"/>
      <c r="AK12" s="19" t="s">
        <v>12</v>
      </c>
    </row>
    <row r="13" spans="1:37" ht="15" customHeight="1" x14ac:dyDescent="0.15">
      <c r="A13" s="50"/>
      <c r="B13" s="51"/>
      <c r="C13" s="51"/>
      <c r="D13" s="51"/>
      <c r="E13" s="52"/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1"/>
      <c r="AK13" s="19" t="s">
        <v>13</v>
      </c>
    </row>
    <row r="14" spans="1:37" ht="15" customHeight="1" x14ac:dyDescent="0.15">
      <c r="A14" s="50"/>
      <c r="B14" s="51"/>
      <c r="C14" s="51"/>
      <c r="D14" s="51"/>
      <c r="E14" s="52"/>
      <c r="F14" s="86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8"/>
      <c r="AJ14" s="1"/>
      <c r="AK14" s="19" t="s">
        <v>14</v>
      </c>
    </row>
    <row r="15" spans="1:37" ht="15" customHeight="1" x14ac:dyDescent="0.15">
      <c r="A15" s="53"/>
      <c r="B15" s="54"/>
      <c r="C15" s="54"/>
      <c r="D15" s="54"/>
      <c r="E15" s="55"/>
      <c r="F15" s="64" t="s">
        <v>23</v>
      </c>
      <c r="G15" s="64"/>
      <c r="H15" s="65"/>
      <c r="I15" s="62"/>
      <c r="J15" s="62"/>
      <c r="K15" s="62"/>
      <c r="L15" s="22" t="s">
        <v>22</v>
      </c>
      <c r="M15" s="62"/>
      <c r="N15" s="62"/>
      <c r="O15" s="62"/>
      <c r="P15" s="23" t="s">
        <v>22</v>
      </c>
      <c r="Q15" s="62"/>
      <c r="R15" s="62"/>
      <c r="S15" s="62"/>
      <c r="T15" s="63"/>
      <c r="U15" s="64" t="s">
        <v>24</v>
      </c>
      <c r="V15" s="64"/>
      <c r="W15" s="65"/>
      <c r="X15" s="62"/>
      <c r="Y15" s="62"/>
      <c r="Z15" s="62"/>
      <c r="AA15" s="22" t="s">
        <v>22</v>
      </c>
      <c r="AB15" s="62"/>
      <c r="AC15" s="62"/>
      <c r="AD15" s="62"/>
      <c r="AE15" s="23" t="s">
        <v>22</v>
      </c>
      <c r="AF15" s="62"/>
      <c r="AG15" s="62"/>
      <c r="AH15" s="62"/>
      <c r="AI15" s="79"/>
      <c r="AJ15" s="1"/>
      <c r="AK15" s="19" t="s">
        <v>15</v>
      </c>
    </row>
    <row r="16" spans="1:37" ht="15" customHeight="1" x14ac:dyDescent="0.15">
      <c r="A16" s="74" t="s">
        <v>18</v>
      </c>
      <c r="B16" s="75"/>
      <c r="C16" s="75"/>
      <c r="D16" s="75"/>
      <c r="E16" s="75"/>
      <c r="F16" s="132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4"/>
      <c r="U16" s="64" t="s">
        <v>25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112"/>
      <c r="AJ16" s="1"/>
    </row>
    <row r="17" spans="1:36" ht="15" customHeight="1" x14ac:dyDescent="0.15">
      <c r="A17" s="69" t="s">
        <v>26</v>
      </c>
      <c r="B17" s="70"/>
      <c r="C17" s="70"/>
      <c r="D17" s="70"/>
      <c r="E17" s="70"/>
      <c r="F17" s="9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  <c r="U17" s="97" t="s">
        <v>23</v>
      </c>
      <c r="V17" s="64"/>
      <c r="W17" s="64"/>
      <c r="X17" s="64"/>
      <c r="Y17" s="64"/>
      <c r="Z17" s="64" t="s">
        <v>22</v>
      </c>
      <c r="AA17" s="64"/>
      <c r="AB17" s="64"/>
      <c r="AC17" s="64"/>
      <c r="AD17" s="64"/>
      <c r="AE17" s="64" t="s">
        <v>22</v>
      </c>
      <c r="AF17" s="64"/>
      <c r="AG17" s="64"/>
      <c r="AH17" s="64"/>
      <c r="AI17" s="112"/>
      <c r="AJ17" s="1"/>
    </row>
    <row r="18" spans="1:36" ht="15" customHeight="1" x14ac:dyDescent="0.15">
      <c r="A18" s="71"/>
      <c r="B18" s="64"/>
      <c r="C18" s="64"/>
      <c r="D18" s="64"/>
      <c r="E18" s="64"/>
      <c r="F18" s="94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6"/>
      <c r="U18" s="97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112"/>
      <c r="AJ18" s="1"/>
    </row>
    <row r="19" spans="1:36" ht="15" customHeight="1" thickBot="1" x14ac:dyDescent="0.2">
      <c r="A19" s="89"/>
      <c r="B19" s="90"/>
      <c r="C19" s="90"/>
      <c r="D19" s="90"/>
      <c r="E19" s="90"/>
      <c r="F19" s="90" t="s">
        <v>27</v>
      </c>
      <c r="G19" s="90"/>
      <c r="H19" s="90"/>
      <c r="I19" s="113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5"/>
      <c r="AJ19" s="1"/>
    </row>
    <row r="20" spans="1:36" ht="12" customHeight="1" x14ac:dyDescent="0.15">
      <c r="A20" s="1"/>
      <c r="B20" s="1"/>
      <c r="C20" s="1"/>
      <c r="D20" s="1"/>
      <c r="E20" s="1"/>
      <c r="F20" s="1"/>
      <c r="G20" s="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"/>
      <c r="S20" s="1"/>
      <c r="T20" s="1"/>
      <c r="U20" s="1"/>
      <c r="V20" s="1"/>
      <c r="W20" s="1"/>
      <c r="X20" s="1"/>
      <c r="Y20" s="1"/>
      <c r="Z20" s="24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5" customHeight="1" x14ac:dyDescent="0.1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"/>
      <c r="S21" s="3"/>
      <c r="T21" s="3"/>
      <c r="U21" s="56"/>
      <c r="V21" s="56"/>
      <c r="W21" s="56"/>
      <c r="X21" s="56"/>
      <c r="Y21" s="1"/>
      <c r="Z21" s="24"/>
      <c r="AA21" s="1"/>
      <c r="AB21" s="1"/>
      <c r="AC21" s="111" t="s">
        <v>1</v>
      </c>
      <c r="AD21" s="111"/>
      <c r="AE21" s="111"/>
      <c r="AF21" s="111"/>
      <c r="AG21" s="111"/>
      <c r="AH21" s="111"/>
      <c r="AI21" s="111"/>
      <c r="AJ21" s="1"/>
    </row>
    <row r="22" spans="1:36" ht="15" customHeight="1" thickBot="1" x14ac:dyDescent="0.2">
      <c r="A22" s="2"/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3"/>
      <c r="S22" s="49"/>
      <c r="T22" s="49"/>
      <c r="U22" s="48"/>
      <c r="V22" s="48"/>
      <c r="W22" s="48"/>
      <c r="X22" s="48"/>
      <c r="Y22" s="2"/>
      <c r="Z22" s="24"/>
      <c r="AA22" s="1"/>
      <c r="AB22" s="1"/>
      <c r="AC22" s="110" t="s">
        <v>0</v>
      </c>
      <c r="AD22" s="56"/>
      <c r="AE22" s="56"/>
      <c r="AF22" s="108">
        <f>LEN(SUBSTITUTE(A23,CHAR(10),""))</f>
        <v>0</v>
      </c>
      <c r="AG22" s="108"/>
      <c r="AH22" s="108"/>
      <c r="AI22" s="109"/>
      <c r="AJ22" s="1"/>
    </row>
    <row r="23" spans="1:36" ht="15" customHeight="1" x14ac:dyDescent="0.1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0"/>
      <c r="AJ23" s="1"/>
    </row>
    <row r="24" spans="1:36" ht="15" customHeight="1" x14ac:dyDescent="0.15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3"/>
      <c r="AJ24" s="1"/>
    </row>
    <row r="25" spans="1:36" ht="15" customHeight="1" x14ac:dyDescent="0.1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J25" s="1"/>
    </row>
    <row r="26" spans="1:36" ht="15" customHeight="1" x14ac:dyDescent="0.15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3"/>
      <c r="AJ26" s="1"/>
    </row>
    <row r="27" spans="1:36" ht="15" customHeight="1" x14ac:dyDescent="0.15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3"/>
      <c r="AJ27" s="1"/>
    </row>
    <row r="28" spans="1:36" ht="15" customHeight="1" x14ac:dyDescent="0.15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3"/>
      <c r="AJ28" s="1"/>
    </row>
    <row r="29" spans="1:36" ht="15" customHeight="1" x14ac:dyDescent="0.15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3"/>
      <c r="AJ29" s="1"/>
    </row>
    <row r="30" spans="1:36" ht="15" customHeight="1" x14ac:dyDescent="0.15">
      <c r="A30" s="101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3"/>
      <c r="AJ30" s="1"/>
    </row>
    <row r="31" spans="1:36" ht="15" customHeight="1" x14ac:dyDescent="0.15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3"/>
      <c r="AJ31" s="1"/>
    </row>
    <row r="32" spans="1:36" ht="15" customHeight="1" x14ac:dyDescent="0.15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3"/>
      <c r="AJ32" s="1"/>
    </row>
    <row r="33" spans="1:36" ht="15" customHeight="1" x14ac:dyDescent="0.15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J33" s="1"/>
    </row>
    <row r="34" spans="1:36" ht="15" customHeight="1" x14ac:dyDescent="0.15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3"/>
      <c r="AJ34" s="1"/>
    </row>
    <row r="35" spans="1:36" ht="15" customHeight="1" x14ac:dyDescent="0.1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3"/>
      <c r="AJ35" s="1"/>
    </row>
    <row r="36" spans="1:36" ht="15" customHeight="1" x14ac:dyDescent="0.1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3"/>
      <c r="AJ36" s="1"/>
    </row>
    <row r="37" spans="1:36" ht="15" customHeight="1" x14ac:dyDescent="0.15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3"/>
      <c r="AJ37" s="1"/>
    </row>
    <row r="38" spans="1:36" ht="15" customHeight="1" thickBot="1" x14ac:dyDescent="0.2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6"/>
      <c r="AJ38" s="1"/>
    </row>
    <row r="39" spans="1:36" ht="15" customHeight="1" x14ac:dyDescent="0.15">
      <c r="A39" s="68" t="s">
        <v>4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5" customHeight="1" x14ac:dyDescent="0.15">
      <c r="A40" s="67" t="s">
        <v>38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5" customHeight="1" x14ac:dyDescent="0.15">
      <c r="A41" s="67" t="s">
        <v>39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15">
      <c r="A42" s="1" t="s">
        <v>40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5" spans="1:36" x14ac:dyDescent="0.15">
      <c r="B45" s="7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</sheetData>
  <mergeCells count="49">
    <mergeCell ref="A23:AI38"/>
    <mergeCell ref="T2:V2"/>
    <mergeCell ref="AF22:AI22"/>
    <mergeCell ref="AC22:AE22"/>
    <mergeCell ref="AC21:AI21"/>
    <mergeCell ref="AF17:AI18"/>
    <mergeCell ref="F19:H19"/>
    <mergeCell ref="I19:AI19"/>
    <mergeCell ref="A6:E7"/>
    <mergeCell ref="F6:O7"/>
    <mergeCell ref="P6:Y6"/>
    <mergeCell ref="U9:AI10"/>
    <mergeCell ref="U8:AI8"/>
    <mergeCell ref="A16:E16"/>
    <mergeCell ref="F16:T16"/>
    <mergeCell ref="U16:AI16"/>
    <mergeCell ref="AB15:AD15"/>
    <mergeCell ref="A17:E19"/>
    <mergeCell ref="F17:T18"/>
    <mergeCell ref="U17:U18"/>
    <mergeCell ref="V17:Y18"/>
    <mergeCell ref="Z17:Z18"/>
    <mergeCell ref="A2:O2"/>
    <mergeCell ref="A40:X40"/>
    <mergeCell ref="A41:X41"/>
    <mergeCell ref="A39:X39"/>
    <mergeCell ref="A9:E10"/>
    <mergeCell ref="F9:T10"/>
    <mergeCell ref="A11:E11"/>
    <mergeCell ref="F11:AI11"/>
    <mergeCell ref="AA17:AD18"/>
    <mergeCell ref="AE17:AE18"/>
    <mergeCell ref="AF15:AI15"/>
    <mergeCell ref="K12:N12"/>
    <mergeCell ref="O12:AI12"/>
    <mergeCell ref="F13:AI14"/>
    <mergeCell ref="F15:G15"/>
    <mergeCell ref="H15:K15"/>
    <mergeCell ref="U22:X22"/>
    <mergeCell ref="S22:T22"/>
    <mergeCell ref="A12:E15"/>
    <mergeCell ref="G12:I12"/>
    <mergeCell ref="U21:X21"/>
    <mergeCell ref="A8:E8"/>
    <mergeCell ref="F8:T8"/>
    <mergeCell ref="Q15:T15"/>
    <mergeCell ref="U15:V15"/>
    <mergeCell ref="W15:Z15"/>
    <mergeCell ref="M15:O15"/>
  </mergeCells>
  <phoneticPr fontId="1" type="Hiragana" alignment="distributed"/>
  <conditionalFormatting sqref="F6:O7">
    <cfRule type="cellIs" dxfId="6" priority="6" stopIfTrue="1" operator="equal">
      <formula>""</formula>
    </cfRule>
  </conditionalFormatting>
  <conditionalFormatting sqref="F9:T10">
    <cfRule type="cellIs" dxfId="5" priority="4" operator="equal">
      <formula>""</formula>
    </cfRule>
  </conditionalFormatting>
  <conditionalFormatting sqref="F8:T8">
    <cfRule type="cellIs" dxfId="4" priority="3" stopIfTrue="1" operator="equal">
      <formula>""</formula>
    </cfRule>
  </conditionalFormatting>
  <conditionalFormatting sqref="F6:Y6 F8:AI11 F7:O7 F13:AI14 F12:N12 F16:AI16 H15:T15 W15:AI15 I19:AI19 F17:T18 AF17:AI18 AA17:AD18 V17:Y18">
    <cfRule type="cellIs" dxfId="3" priority="2" stopIfTrue="1" operator="equal">
      <formula>""</formula>
    </cfRule>
  </conditionalFormatting>
  <conditionalFormatting sqref="A23:AI38">
    <cfRule type="cellIs" dxfId="2" priority="1" stopIfTrue="1" operator="equal">
      <formula>""</formula>
    </cfRule>
  </conditionalFormatting>
  <dataValidations count="2">
    <dataValidation operator="greaterThanOrEqual" showInputMessage="1" showErrorMessage="1" errorTitle="半角で入力ください" error="半角で入力してください" promptTitle="半角で入力ください" sqref="G12:I12"/>
    <dataValidation type="list" allowBlank="1" showInputMessage="1" showErrorMessage="1" sqref="F6:O7">
      <formula1>$AK$6:$AK$15</formula1>
    </dataValidation>
  </dataValidations>
  <pageMargins left="0.78740157480314965" right="0.78740157480314965" top="1.1811023622047245" bottom="0.98425196850393704" header="0.31496062992125984" footer="0.31496062992125984"/>
  <pageSetup paperSize="9" scale="9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K36"/>
  <sheetViews>
    <sheetView zoomScaleNormal="100" workbookViewId="0">
      <selection activeCell="L17" sqref="L17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1" style="8" customWidth="1"/>
    <col min="23" max="23" width="16" style="8" customWidth="1"/>
    <col min="24" max="16384" width="9" style="8"/>
  </cols>
  <sheetData>
    <row r="1" spans="2:37" x14ac:dyDescent="0.15">
      <c r="B1" s="1" t="s">
        <v>41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37" ht="14.25" x14ac:dyDescent="0.15">
      <c r="B2" s="135" t="s">
        <v>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</row>
    <row r="3" spans="2:37" ht="21.75" customHeight="1" x14ac:dyDescent="0.15">
      <c r="B3" s="135" t="s">
        <v>32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</row>
    <row r="4" spans="2:37" ht="14.25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2" t="s">
        <v>34</v>
      </c>
      <c r="S4" s="9"/>
      <c r="T4" s="9"/>
      <c r="U4" s="9"/>
    </row>
    <row r="5" spans="2:37" ht="30" customHeight="1" thickBot="1" x14ac:dyDescent="0.2">
      <c r="B5" s="159"/>
      <c r="C5" s="159"/>
      <c r="D5" s="160"/>
      <c r="E5" s="160"/>
      <c r="F5" s="160"/>
      <c r="G5" s="37"/>
      <c r="H5" s="37"/>
      <c r="I5" s="37"/>
      <c r="J5" s="38"/>
      <c r="K5" s="138" t="s">
        <v>2</v>
      </c>
      <c r="L5" s="137"/>
      <c r="M5" s="137">
        <f>紹介文入力シート!F6</f>
        <v>0</v>
      </c>
      <c r="N5" s="137"/>
      <c r="O5" s="137"/>
      <c r="P5" s="136" t="s">
        <v>16</v>
      </c>
      <c r="Q5" s="136"/>
      <c r="R5" s="144"/>
      <c r="S5" s="144"/>
      <c r="T5" s="145"/>
      <c r="U5" s="9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2:37" ht="15" customHeight="1" x14ac:dyDescent="0.15">
      <c r="B6" s="142" t="s">
        <v>35</v>
      </c>
      <c r="C6" s="143"/>
      <c r="D6" s="150">
        <f>紹介文入力シート!F8</f>
        <v>0</v>
      </c>
      <c r="E6" s="151"/>
      <c r="F6" s="151"/>
      <c r="G6" s="151"/>
      <c r="H6" s="151"/>
      <c r="I6" s="151"/>
      <c r="J6" s="151"/>
      <c r="K6" s="152"/>
      <c r="L6" s="148" t="s">
        <v>37</v>
      </c>
      <c r="M6" s="148"/>
      <c r="N6" s="155" t="str">
        <f>IF(紹介文入力シート!U9="","",紹介文入力シート!U9)</f>
        <v/>
      </c>
      <c r="O6" s="155"/>
      <c r="P6" s="155"/>
      <c r="Q6" s="155"/>
      <c r="R6" s="155"/>
      <c r="S6" s="155"/>
      <c r="T6" s="156"/>
      <c r="U6" s="9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2:37" ht="27" customHeight="1" thickBot="1" x14ac:dyDescent="0.2">
      <c r="B7" s="146" t="s">
        <v>36</v>
      </c>
      <c r="C7" s="147"/>
      <c r="D7" s="153">
        <f>紹介文入力シート!F9</f>
        <v>0</v>
      </c>
      <c r="E7" s="154"/>
      <c r="F7" s="154"/>
      <c r="G7" s="154"/>
      <c r="H7" s="154"/>
      <c r="I7" s="154"/>
      <c r="J7" s="154"/>
      <c r="K7" s="154"/>
      <c r="L7" s="149"/>
      <c r="M7" s="149"/>
      <c r="N7" s="157"/>
      <c r="O7" s="157"/>
      <c r="P7" s="157"/>
      <c r="Q7" s="157"/>
      <c r="R7" s="157"/>
      <c r="S7" s="157"/>
      <c r="T7" s="158"/>
      <c r="U7" s="9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2:37" ht="17.25" customHeight="1" x14ac:dyDescent="0.15">
      <c r="B8" s="169" t="s">
        <v>18</v>
      </c>
      <c r="C8" s="170"/>
      <c r="D8" s="178">
        <f>紹介文入力シート!F11</f>
        <v>0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79"/>
      <c r="U8" s="31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3"/>
    </row>
    <row r="9" spans="2:37" ht="17.25" customHeight="1" x14ac:dyDescent="0.15">
      <c r="B9" s="71" t="s">
        <v>20</v>
      </c>
      <c r="C9" s="64"/>
      <c r="D9" s="180" t="str">
        <f>CONCATENATE(紹介文入力シート!F12,紹介文入力シート!G12,紹介文入力シート!J12,紹介文入力シート!K12)</f>
        <v>〒－</v>
      </c>
      <c r="E9" s="181"/>
      <c r="F9" s="181"/>
      <c r="G9" s="181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5"/>
      <c r="U9" s="2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3"/>
    </row>
    <row r="10" spans="2:37" ht="24.75" customHeight="1" x14ac:dyDescent="0.15">
      <c r="B10" s="71"/>
      <c r="C10" s="64"/>
      <c r="D10" s="182">
        <f>紹介文入力シート!F13</f>
        <v>0</v>
      </c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3"/>
      <c r="U10" s="2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3"/>
    </row>
    <row r="11" spans="2:37" ht="17.25" customHeight="1" thickBot="1" x14ac:dyDescent="0.2">
      <c r="B11" s="171"/>
      <c r="C11" s="172"/>
      <c r="D11" s="184" t="str">
        <f>CONCATENATE(紹介文入力シート!F15,紹介文入力シート!H15,紹介文入力シート!L15,紹介文入力シート!M15,紹介文入力シート!P15,紹介文入力シート!Q15)</f>
        <v>TEL－－</v>
      </c>
      <c r="E11" s="184"/>
      <c r="F11" s="184"/>
      <c r="G11" s="184"/>
      <c r="H11" s="184"/>
      <c r="I11" s="184"/>
      <c r="J11" s="184"/>
      <c r="K11" s="184"/>
      <c r="L11" s="166" t="str">
        <f>CONCATENATE(紹介文入力シート!U15,紹介文入力シート!W15,紹介文入力シート!AA15,紹介文入力シート!AB15,紹介文入力シート!AE15,紹介文入力シート!AF15)</f>
        <v>FAX－－</v>
      </c>
      <c r="M11" s="167"/>
      <c r="N11" s="167"/>
      <c r="O11" s="167"/>
      <c r="P11" s="167"/>
      <c r="Q11" s="167"/>
      <c r="R11" s="167"/>
      <c r="S11" s="167"/>
      <c r="T11" s="168"/>
      <c r="U11" s="26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3"/>
    </row>
    <row r="12" spans="2:37" ht="17.25" customHeight="1" x14ac:dyDescent="0.15">
      <c r="B12" s="169" t="s">
        <v>18</v>
      </c>
      <c r="C12" s="170"/>
      <c r="D12" s="176">
        <f>紹介文入力シート!F16</f>
        <v>0</v>
      </c>
      <c r="E12" s="177"/>
      <c r="F12" s="177"/>
      <c r="G12" s="177"/>
      <c r="H12" s="177"/>
      <c r="I12" s="177"/>
      <c r="J12" s="177"/>
      <c r="K12" s="177"/>
      <c r="L12" s="173" t="s">
        <v>25</v>
      </c>
      <c r="M12" s="174"/>
      <c r="N12" s="174"/>
      <c r="O12" s="174"/>
      <c r="P12" s="174"/>
      <c r="Q12" s="174"/>
      <c r="R12" s="174"/>
      <c r="S12" s="174"/>
      <c r="T12" s="175"/>
      <c r="U12" s="26"/>
      <c r="V12" s="33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3"/>
    </row>
    <row r="13" spans="2:37" ht="24.75" customHeight="1" x14ac:dyDescent="0.15">
      <c r="B13" s="71" t="s">
        <v>26</v>
      </c>
      <c r="C13" s="64"/>
      <c r="D13" s="161">
        <f>紹介文入力シート!F17</f>
        <v>0</v>
      </c>
      <c r="E13" s="161"/>
      <c r="F13" s="161"/>
      <c r="G13" s="161"/>
      <c r="H13" s="161"/>
      <c r="I13" s="161"/>
      <c r="J13" s="161"/>
      <c r="K13" s="161"/>
      <c r="L13" s="162" t="str">
        <f>CONCATENATE(紹介文入力シート!V17,紹介文入力シート!Z17,紹介文入力シート!AA17,紹介文入力シート!AE17,紹介文入力シート!AF17)</f>
        <v>－－</v>
      </c>
      <c r="M13" s="162"/>
      <c r="N13" s="162"/>
      <c r="O13" s="162"/>
      <c r="P13" s="162"/>
      <c r="Q13" s="162"/>
      <c r="R13" s="162"/>
      <c r="S13" s="162"/>
      <c r="T13" s="163"/>
      <c r="U13" s="26"/>
      <c r="V13" s="34"/>
      <c r="W13" s="35"/>
      <c r="X13" s="35"/>
      <c r="Y13" s="35"/>
      <c r="Z13" s="35"/>
      <c r="AA13" s="35"/>
      <c r="AB13" s="35"/>
      <c r="AC13" s="35"/>
      <c r="AD13" s="35"/>
      <c r="AE13" s="35"/>
      <c r="AF13" s="35" t="s">
        <v>22</v>
      </c>
      <c r="AG13" s="35" t="s">
        <v>33</v>
      </c>
      <c r="AH13" s="35"/>
      <c r="AI13" s="35"/>
      <c r="AJ13" s="35"/>
      <c r="AK13" s="33"/>
    </row>
    <row r="14" spans="2:37" ht="18" thickBot="1" x14ac:dyDescent="0.2">
      <c r="B14" s="89"/>
      <c r="C14" s="90"/>
      <c r="D14" s="139" t="s">
        <v>27</v>
      </c>
      <c r="E14" s="139"/>
      <c r="F14" s="140">
        <f>紹介文入力シート!I19</f>
        <v>0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1"/>
      <c r="U14" s="26"/>
      <c r="V14" s="34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3"/>
    </row>
    <row r="15" spans="2:37" s="17" customFormat="1" ht="9.75" customHeight="1" x14ac:dyDescent="0.15">
      <c r="B15" s="27"/>
      <c r="C15" s="27"/>
      <c r="D15" s="28"/>
      <c r="E15" s="28"/>
      <c r="F15" s="28"/>
      <c r="G15" s="9"/>
      <c r="H15" s="9"/>
      <c r="I15" s="9"/>
      <c r="J15" s="9"/>
      <c r="K15" s="9"/>
      <c r="L15" s="9"/>
      <c r="M15" s="9"/>
      <c r="N15" s="9"/>
      <c r="O15" s="9"/>
      <c r="P15" s="29"/>
      <c r="Q15" s="29"/>
      <c r="R15" s="30"/>
      <c r="S15" s="30"/>
      <c r="T15" s="9"/>
      <c r="U15" s="9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6"/>
    </row>
    <row r="16" spans="2:37" s="17" customFormat="1" ht="14.25" thickBot="1" x14ac:dyDescent="0.2">
      <c r="B16" s="9" t="s">
        <v>44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5" customHeight="1" x14ac:dyDescent="0.1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7"/>
      <c r="W17" s="18" t="s">
        <v>5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:36" s="17" customFormat="1" ht="30" customHeight="1" x14ac:dyDescent="0.15">
      <c r="B18" s="40" t="str">
        <f>MID(紹介文入力シート!$A$23,1,1)</f>
        <v/>
      </c>
      <c r="C18" s="41" t="str">
        <f>MID(紹介文入力シート!$A$23,2,1)</f>
        <v/>
      </c>
      <c r="D18" s="41" t="str">
        <f>MID(紹介文入力シート!$A$23,3,1)</f>
        <v/>
      </c>
      <c r="E18" s="41" t="str">
        <f>MID(紹介文入力シート!$A$23,4,1)</f>
        <v/>
      </c>
      <c r="F18" s="41" t="str">
        <f>MID(紹介文入力シート!$A$23,5,1)</f>
        <v/>
      </c>
      <c r="G18" s="41" t="str">
        <f>MID(紹介文入力シート!$A$23,6,1)</f>
        <v/>
      </c>
      <c r="H18" s="41" t="str">
        <f>MID(紹介文入力シート!$A$23,7,1)</f>
        <v/>
      </c>
      <c r="I18" s="41" t="str">
        <f>MID(紹介文入力シート!$A$23,8,1)</f>
        <v/>
      </c>
      <c r="J18" s="41" t="str">
        <f>MID(紹介文入力シート!$A$23,9,1)</f>
        <v/>
      </c>
      <c r="K18" s="41" t="str">
        <f>MID(紹介文入力シート!$A$23,10,1)</f>
        <v/>
      </c>
      <c r="L18" s="41" t="str">
        <f>MID(紹介文入力シート!$A$23,11,1)</f>
        <v/>
      </c>
      <c r="M18" s="41" t="str">
        <f>MID(紹介文入力シート!$A$23,12,1)</f>
        <v/>
      </c>
      <c r="N18" s="41" t="str">
        <f>MID(紹介文入力シート!$A$23,13,1)</f>
        <v/>
      </c>
      <c r="O18" s="41" t="str">
        <f>MID(紹介文入力シート!$A$23,14,1)</f>
        <v/>
      </c>
      <c r="P18" s="41" t="str">
        <f>MID(紹介文入力シート!$A$23,15,1)</f>
        <v/>
      </c>
      <c r="Q18" s="41" t="str">
        <f>MID(紹介文入力シート!$A$23,16,1)</f>
        <v/>
      </c>
      <c r="R18" s="41" t="str">
        <f>MID(紹介文入力シート!$A$23,17,1)</f>
        <v/>
      </c>
      <c r="S18" s="41" t="str">
        <f>MID(紹介文入力シート!$A$23,18,1)</f>
        <v/>
      </c>
      <c r="T18" s="41" t="str">
        <f>MID(紹介文入力シート!$A$23,19,1)</f>
        <v/>
      </c>
      <c r="U18" s="42" t="str">
        <f>MID(紹介文入力シート!$A$23,20,1)</f>
        <v/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5" customHeight="1" x14ac:dyDescent="0.1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:36" s="17" customFormat="1" ht="30" customHeight="1" x14ac:dyDescent="0.15">
      <c r="B20" s="40" t="str">
        <f>MID(紹介文入力シート!$A$23,21,1)</f>
        <v/>
      </c>
      <c r="C20" s="41" t="str">
        <f>MID(紹介文入力シート!$A$23,22,1)</f>
        <v/>
      </c>
      <c r="D20" s="41" t="str">
        <f>MID(紹介文入力シート!$A$23,23,1)</f>
        <v/>
      </c>
      <c r="E20" s="41" t="str">
        <f>MID(紹介文入力シート!$A$23,24,1)</f>
        <v/>
      </c>
      <c r="F20" s="41" t="str">
        <f>MID(紹介文入力シート!$A$23,25,1)</f>
        <v/>
      </c>
      <c r="G20" s="41" t="str">
        <f>MID(紹介文入力シート!$A$23,26,1)</f>
        <v/>
      </c>
      <c r="H20" s="41" t="str">
        <f>MID(紹介文入力シート!$A$23,27,1)</f>
        <v/>
      </c>
      <c r="I20" s="41" t="str">
        <f>MID(紹介文入力シート!$A$23,28,1)</f>
        <v/>
      </c>
      <c r="J20" s="41" t="str">
        <f>MID(紹介文入力シート!$A$23,29,1)</f>
        <v/>
      </c>
      <c r="K20" s="41" t="str">
        <f>MID(紹介文入力シート!$A$23,30,1)</f>
        <v/>
      </c>
      <c r="L20" s="41" t="str">
        <f>MID(紹介文入力シート!$A$23,31,1)</f>
        <v/>
      </c>
      <c r="M20" s="41" t="str">
        <f>MID(紹介文入力シート!$A$23,32,1)</f>
        <v/>
      </c>
      <c r="N20" s="41" t="str">
        <f>MID(紹介文入力シート!$A$23,33,1)</f>
        <v/>
      </c>
      <c r="O20" s="41" t="str">
        <f>MID(紹介文入力シート!$A$23,34,1)</f>
        <v/>
      </c>
      <c r="P20" s="41" t="str">
        <f>MID(紹介文入力シート!$A$23,35,1)</f>
        <v/>
      </c>
      <c r="Q20" s="41" t="str">
        <f>MID(紹介文入力シート!$A$23,36,1)</f>
        <v/>
      </c>
      <c r="R20" s="41" t="str">
        <f>MID(紹介文入力シート!$A$23,37,1)</f>
        <v/>
      </c>
      <c r="S20" s="41" t="str">
        <f>MID(紹介文入力シート!$A$23,38,1)</f>
        <v/>
      </c>
      <c r="T20" s="41" t="str">
        <f>MID(紹介文入力シート!$A$23,39,1)</f>
        <v/>
      </c>
      <c r="U20" s="42" t="str">
        <f>MID(紹介文入力シート!$A$23,40,1)</f>
        <v/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5" customHeight="1" x14ac:dyDescent="0.1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:36" s="17" customFormat="1" ht="30" customHeight="1" x14ac:dyDescent="0.15">
      <c r="B22" s="40" t="str">
        <f>MID(紹介文入力シート!$A$23,41,1)</f>
        <v/>
      </c>
      <c r="C22" s="41" t="str">
        <f>MID(紹介文入力シート!$A$23,42,1)</f>
        <v/>
      </c>
      <c r="D22" s="41" t="str">
        <f>MID(紹介文入力シート!$A$23,43,1)</f>
        <v/>
      </c>
      <c r="E22" s="41" t="str">
        <f>MID(紹介文入力シート!$A$23,44,1)</f>
        <v/>
      </c>
      <c r="F22" s="41" t="str">
        <f>MID(紹介文入力シート!$A$23,45,1)</f>
        <v/>
      </c>
      <c r="G22" s="41" t="str">
        <f>MID(紹介文入力シート!$A$23,46,1)</f>
        <v/>
      </c>
      <c r="H22" s="41" t="str">
        <f>MID(紹介文入力シート!$A$23,47,1)</f>
        <v/>
      </c>
      <c r="I22" s="41" t="str">
        <f>MID(紹介文入力シート!$A$23,48,1)</f>
        <v/>
      </c>
      <c r="J22" s="41" t="str">
        <f>MID(紹介文入力シート!$A$23,49,1)</f>
        <v/>
      </c>
      <c r="K22" s="41" t="str">
        <f>MID(紹介文入力シート!$A$23,50,1)</f>
        <v/>
      </c>
      <c r="L22" s="41" t="str">
        <f>MID(紹介文入力シート!$A$23,51,1)</f>
        <v/>
      </c>
      <c r="M22" s="41" t="str">
        <f>MID(紹介文入力シート!$A$23,52,1)</f>
        <v/>
      </c>
      <c r="N22" s="41" t="str">
        <f>MID(紹介文入力シート!$A$23,53,1)</f>
        <v/>
      </c>
      <c r="O22" s="41" t="str">
        <f>MID(紹介文入力シート!$A$23,54,1)</f>
        <v/>
      </c>
      <c r="P22" s="41" t="str">
        <f>MID(紹介文入力シート!$A$23,55,1)</f>
        <v/>
      </c>
      <c r="Q22" s="41" t="str">
        <f>MID(紹介文入力シート!$A$23,56,1)</f>
        <v/>
      </c>
      <c r="R22" s="41" t="str">
        <f>MID(紹介文入力シート!$A$23,57,1)</f>
        <v/>
      </c>
      <c r="S22" s="41" t="str">
        <f>MID(紹介文入力シート!$A$23,58,1)</f>
        <v/>
      </c>
      <c r="T22" s="41" t="str">
        <f>MID(紹介文入力シート!$A$23,59,1)</f>
        <v/>
      </c>
      <c r="U22" s="42" t="str">
        <f>MID(紹介文入力シート!$A$23,60,1)</f>
        <v/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5" customHeight="1" x14ac:dyDescent="0.1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2:36" s="17" customFormat="1" ht="30" customHeight="1" x14ac:dyDescent="0.15">
      <c r="B24" s="40" t="str">
        <f>MID(紹介文入力シート!$A$23,61,1)</f>
        <v/>
      </c>
      <c r="C24" s="41" t="str">
        <f>MID(紹介文入力シート!$A$23,62,1)</f>
        <v/>
      </c>
      <c r="D24" s="41" t="str">
        <f>MID(紹介文入力シート!$A$23,63,1)</f>
        <v/>
      </c>
      <c r="E24" s="41" t="str">
        <f>MID(紹介文入力シート!$A$23,64,1)</f>
        <v/>
      </c>
      <c r="F24" s="41" t="str">
        <f>MID(紹介文入力シート!$A$23,65,1)</f>
        <v/>
      </c>
      <c r="G24" s="41" t="str">
        <f>MID(紹介文入力シート!$A$23,66,1)</f>
        <v/>
      </c>
      <c r="H24" s="41" t="str">
        <f>MID(紹介文入力シート!$A$23,67,1)</f>
        <v/>
      </c>
      <c r="I24" s="41" t="str">
        <f>MID(紹介文入力シート!$A$23,68,1)</f>
        <v/>
      </c>
      <c r="J24" s="41" t="str">
        <f>MID(紹介文入力シート!$A$23,69,1)</f>
        <v/>
      </c>
      <c r="K24" s="41" t="str">
        <f>MID(紹介文入力シート!$A$23,70,1)</f>
        <v/>
      </c>
      <c r="L24" s="41" t="str">
        <f>MID(紹介文入力シート!$A$23,71,1)</f>
        <v/>
      </c>
      <c r="M24" s="41" t="str">
        <f>MID(紹介文入力シート!$A$23,72,1)</f>
        <v/>
      </c>
      <c r="N24" s="41" t="str">
        <f>MID(紹介文入力シート!$A$23,73,1)</f>
        <v/>
      </c>
      <c r="O24" s="41" t="str">
        <f>MID(紹介文入力シート!$A$23,74,1)</f>
        <v/>
      </c>
      <c r="P24" s="41" t="str">
        <f>MID(紹介文入力シート!$A$23,75,1)</f>
        <v/>
      </c>
      <c r="Q24" s="41" t="str">
        <f>MID(紹介文入力シート!$A$23,76,1)</f>
        <v/>
      </c>
      <c r="R24" s="41" t="str">
        <f>MID(紹介文入力シート!$A$23,77,1)</f>
        <v/>
      </c>
      <c r="S24" s="41" t="str">
        <f>MID(紹介文入力シート!$A$23,78,1)</f>
        <v/>
      </c>
      <c r="T24" s="41" t="str">
        <f>MID(紹介文入力シート!$A$23,79,1)</f>
        <v/>
      </c>
      <c r="U24" s="42" t="str">
        <f>MID(紹介文入力シート!$A$23,80,1)</f>
        <v/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5" customHeight="1" x14ac:dyDescent="0.1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2:36" s="17" customFormat="1" ht="30" customHeight="1" x14ac:dyDescent="0.15">
      <c r="B26" s="40" t="str">
        <f>MID(紹介文入力シート!$A$23,81,1)</f>
        <v/>
      </c>
      <c r="C26" s="41" t="str">
        <f>MID(紹介文入力シート!$A$23,82,1)</f>
        <v/>
      </c>
      <c r="D26" s="41" t="str">
        <f>MID(紹介文入力シート!$A$23,83,1)</f>
        <v/>
      </c>
      <c r="E26" s="41" t="str">
        <f>MID(紹介文入力シート!$A$23,84,1)</f>
        <v/>
      </c>
      <c r="F26" s="41" t="str">
        <f>MID(紹介文入力シート!$A$23,85,1)</f>
        <v/>
      </c>
      <c r="G26" s="41" t="str">
        <f>MID(紹介文入力シート!$A$23,86,1)</f>
        <v/>
      </c>
      <c r="H26" s="41" t="str">
        <f>MID(紹介文入力シート!$A$23,87,1)</f>
        <v/>
      </c>
      <c r="I26" s="41" t="str">
        <f>MID(紹介文入力シート!$A$23,88,1)</f>
        <v/>
      </c>
      <c r="J26" s="41" t="str">
        <f>MID(紹介文入力シート!$A$23,89,1)</f>
        <v/>
      </c>
      <c r="K26" s="41" t="str">
        <f>MID(紹介文入力シート!$A$23,90,1)</f>
        <v/>
      </c>
      <c r="L26" s="41" t="str">
        <f>MID(紹介文入力シート!$A$23,91,1)</f>
        <v/>
      </c>
      <c r="M26" s="41" t="str">
        <f>MID(紹介文入力シート!$A$23,92,1)</f>
        <v/>
      </c>
      <c r="N26" s="41" t="str">
        <f>MID(紹介文入力シート!$A$23,93,1)</f>
        <v/>
      </c>
      <c r="O26" s="41" t="str">
        <f>MID(紹介文入力シート!$A$23,94,1)</f>
        <v/>
      </c>
      <c r="P26" s="41" t="str">
        <f>MID(紹介文入力シート!$A$23,95,1)</f>
        <v/>
      </c>
      <c r="Q26" s="41" t="str">
        <f>MID(紹介文入力シート!$A$23,96,1)</f>
        <v/>
      </c>
      <c r="R26" s="41" t="str">
        <f>MID(紹介文入力シート!$A$23,97,1)</f>
        <v/>
      </c>
      <c r="S26" s="41" t="str">
        <f>MID(紹介文入力シート!$A$23,98,1)</f>
        <v/>
      </c>
      <c r="T26" s="41" t="str">
        <f>MID(紹介文入力シート!$A$23,99,1)</f>
        <v/>
      </c>
      <c r="U26" s="42" t="str">
        <f>MID(紹介文入力シート!$A$23,100,1)</f>
        <v/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ht="15" customHeight="1" x14ac:dyDescent="0.1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2:36" ht="30" customHeight="1" x14ac:dyDescent="0.15">
      <c r="B28" s="40" t="str">
        <f>MID(紹介文入力シート!$A$23,101,1)</f>
        <v/>
      </c>
      <c r="C28" s="41" t="str">
        <f>MID(紹介文入力シート!$A$23,102,1)</f>
        <v/>
      </c>
      <c r="D28" s="41" t="str">
        <f>MID(紹介文入力シート!$A$23,103,1)</f>
        <v/>
      </c>
      <c r="E28" s="41" t="str">
        <f>MID(紹介文入力シート!$A$23,104,1)</f>
        <v/>
      </c>
      <c r="F28" s="41" t="str">
        <f>MID(紹介文入力シート!$A$23,105,1)</f>
        <v/>
      </c>
      <c r="G28" s="41" t="str">
        <f>MID(紹介文入力シート!$A$23,106,1)</f>
        <v/>
      </c>
      <c r="H28" s="41" t="str">
        <f>MID(紹介文入力シート!$A$23,107,1)</f>
        <v/>
      </c>
      <c r="I28" s="41" t="str">
        <f>MID(紹介文入力シート!$A$23,108,1)</f>
        <v/>
      </c>
      <c r="J28" s="41" t="str">
        <f>MID(紹介文入力シート!$A$23,109,1)</f>
        <v/>
      </c>
      <c r="K28" s="41" t="str">
        <f>MID(紹介文入力シート!$A$23,110,1)</f>
        <v/>
      </c>
      <c r="L28" s="41" t="str">
        <f>MID(紹介文入力シート!$A$23,111,1)</f>
        <v/>
      </c>
      <c r="M28" s="41" t="str">
        <f>MID(紹介文入力シート!$A$23,112,1)</f>
        <v/>
      </c>
      <c r="N28" s="41" t="str">
        <f>MID(紹介文入力シート!$A$23,113,1)</f>
        <v/>
      </c>
      <c r="O28" s="41" t="str">
        <f>MID(紹介文入力シート!$A$23,114,1)</f>
        <v/>
      </c>
      <c r="P28" s="41" t="str">
        <f>MID(紹介文入力シート!$A$23,115,1)</f>
        <v/>
      </c>
      <c r="Q28" s="41" t="str">
        <f>MID(紹介文入力シート!$A$23,116,1)</f>
        <v/>
      </c>
      <c r="R28" s="41" t="str">
        <f>MID(紹介文入力シート!$A$23,117,1)</f>
        <v/>
      </c>
      <c r="S28" s="41" t="str">
        <f>MID(紹介文入力シート!$A$23,118,1)</f>
        <v/>
      </c>
      <c r="T28" s="41" t="str">
        <f>MID(紹介文入力シート!$A$23,119,1)</f>
        <v/>
      </c>
      <c r="U28" s="42" t="str">
        <f>MID(紹介文入力シート!$A$23,120,1)</f>
        <v/>
      </c>
    </row>
    <row r="29" spans="2:36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2:36" ht="30" customHeight="1" x14ac:dyDescent="0.15">
      <c r="B30" s="40" t="str">
        <f>MID(紹介文入力シート!$A$23,121,1)</f>
        <v/>
      </c>
      <c r="C30" s="41" t="str">
        <f>MID(紹介文入力シート!$A$23,122,1)</f>
        <v/>
      </c>
      <c r="D30" s="41" t="str">
        <f>MID(紹介文入力シート!$A$23,123,1)</f>
        <v/>
      </c>
      <c r="E30" s="41" t="str">
        <f>MID(紹介文入力シート!$A$23,124,1)</f>
        <v/>
      </c>
      <c r="F30" s="41" t="str">
        <f>MID(紹介文入力シート!$A$23,125,1)</f>
        <v/>
      </c>
      <c r="G30" s="41" t="str">
        <f>MID(紹介文入力シート!$A$23,126,1)</f>
        <v/>
      </c>
      <c r="H30" s="41" t="str">
        <f>MID(紹介文入力シート!$A$23,127,1)</f>
        <v/>
      </c>
      <c r="I30" s="41" t="str">
        <f>MID(紹介文入力シート!$A$23,128,1)</f>
        <v/>
      </c>
      <c r="J30" s="41" t="str">
        <f>MID(紹介文入力シート!$A$23,129,1)</f>
        <v/>
      </c>
      <c r="K30" s="41" t="str">
        <f>MID(紹介文入力シート!$A$23,130,1)</f>
        <v/>
      </c>
      <c r="L30" s="41" t="str">
        <f>MID(紹介文入力シート!$A$23,131,1)</f>
        <v/>
      </c>
      <c r="M30" s="41" t="str">
        <f>MID(紹介文入力シート!$A$23,132,1)</f>
        <v/>
      </c>
      <c r="N30" s="41" t="str">
        <f>MID(紹介文入力シート!$A$23,133,1)</f>
        <v/>
      </c>
      <c r="O30" s="41" t="str">
        <f>MID(紹介文入力シート!$A$23,134,1)</f>
        <v/>
      </c>
      <c r="P30" s="41" t="str">
        <f>MID(紹介文入力シート!$A$23,135,1)</f>
        <v/>
      </c>
      <c r="Q30" s="41" t="str">
        <f>MID(紹介文入力シート!$A$23,136,1)</f>
        <v/>
      </c>
      <c r="R30" s="41" t="str">
        <f>MID(紹介文入力シート!$A$23,137,1)</f>
        <v/>
      </c>
      <c r="S30" s="41" t="str">
        <f>MID(紹介文入力シート!$A$23,138,1)</f>
        <v/>
      </c>
      <c r="T30" s="41" t="str">
        <f>MID(紹介文入力シート!$A$23,139,1)</f>
        <v/>
      </c>
      <c r="U30" s="42" t="str">
        <f>MID(紹介文入力シート!$A$23,140,1)</f>
        <v/>
      </c>
    </row>
    <row r="31" spans="2:36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:36" ht="30" customHeight="1" x14ac:dyDescent="0.15">
      <c r="B32" s="40" t="str">
        <f>MID(紹介文入力シート!$A$23,141,1)</f>
        <v/>
      </c>
      <c r="C32" s="41" t="str">
        <f>MID(紹介文入力シート!$A$23,142,1)</f>
        <v/>
      </c>
      <c r="D32" s="41" t="str">
        <f>MID(紹介文入力シート!$A$23,143,1)</f>
        <v/>
      </c>
      <c r="E32" s="41" t="str">
        <f>MID(紹介文入力シート!$A$23,144,1)</f>
        <v/>
      </c>
      <c r="F32" s="41" t="str">
        <f>MID(紹介文入力シート!$A$23,145,1)</f>
        <v/>
      </c>
      <c r="G32" s="41" t="str">
        <f>MID(紹介文入力シート!$A$23,146,1)</f>
        <v/>
      </c>
      <c r="H32" s="41" t="str">
        <f>MID(紹介文入力シート!$A$23,147,1)</f>
        <v/>
      </c>
      <c r="I32" s="41" t="str">
        <f>MID(紹介文入力シート!$A$23,148,1)</f>
        <v/>
      </c>
      <c r="J32" s="41" t="str">
        <f>MID(紹介文入力シート!$A$23,149,1)</f>
        <v/>
      </c>
      <c r="K32" s="41" t="str">
        <f>MID(紹介文入力シート!$A$23,150,1)</f>
        <v/>
      </c>
      <c r="L32" s="41" t="str">
        <f>MID(紹介文入力シート!$A$23,151,1)</f>
        <v/>
      </c>
      <c r="M32" s="41" t="str">
        <f>MID(紹介文入力シート!$A$23,152,1)</f>
        <v/>
      </c>
      <c r="N32" s="41" t="str">
        <f>MID(紹介文入力シート!$A$23,153,1)</f>
        <v/>
      </c>
      <c r="O32" s="41" t="str">
        <f>MID(紹介文入力シート!$A$23,154,1)</f>
        <v/>
      </c>
      <c r="P32" s="41" t="str">
        <f>MID(紹介文入力シート!$A$23,155,1)</f>
        <v/>
      </c>
      <c r="Q32" s="41" t="str">
        <f>MID(紹介文入力シート!$A$23,156,1)</f>
        <v/>
      </c>
      <c r="R32" s="41" t="str">
        <f>MID(紹介文入力シート!$A$23,157,1)</f>
        <v/>
      </c>
      <c r="S32" s="41" t="str">
        <f>MID(紹介文入力シート!$A$23,158,1)</f>
        <v/>
      </c>
      <c r="T32" s="41" t="str">
        <f>MID(紹介文入力シート!$A$23,159,1)</f>
        <v/>
      </c>
      <c r="U32" s="42" t="str">
        <f>MID(紹介文入力シート!$A$23,160,1)</f>
        <v/>
      </c>
    </row>
    <row r="33" spans="2:36" ht="15" customHeight="1" x14ac:dyDescent="0.15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6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2:36" ht="30" customHeight="1" x14ac:dyDescent="0.15">
      <c r="B34" s="40" t="str">
        <f>MID(紹介文入力シート!$A$23,161,1)</f>
        <v/>
      </c>
      <c r="C34" s="41" t="str">
        <f>MID(紹介文入力シート!$A$23,162,1)</f>
        <v/>
      </c>
      <c r="D34" s="41" t="str">
        <f>MID(紹介文入力シート!$A$23,163,1)</f>
        <v/>
      </c>
      <c r="E34" s="41" t="str">
        <f>MID(紹介文入力シート!$A$23,164,1)</f>
        <v/>
      </c>
      <c r="F34" s="41" t="str">
        <f>MID(紹介文入力シート!$A$23,165,1)</f>
        <v/>
      </c>
      <c r="G34" s="41" t="str">
        <f>MID(紹介文入力シート!$A$23,166,1)</f>
        <v/>
      </c>
      <c r="H34" s="41" t="str">
        <f>MID(紹介文入力シート!$A$23,167,1)</f>
        <v/>
      </c>
      <c r="I34" s="41" t="str">
        <f>MID(紹介文入力シート!$A$23,168,1)</f>
        <v/>
      </c>
      <c r="J34" s="41" t="str">
        <f>MID(紹介文入力シート!$A$23,169,1)</f>
        <v/>
      </c>
      <c r="K34" s="41" t="str">
        <f>MID(紹介文入力シート!$A$23,170,1)</f>
        <v/>
      </c>
      <c r="L34" s="41" t="str">
        <f>MID(紹介文入力シート!$A$23,171,1)</f>
        <v/>
      </c>
      <c r="M34" s="41" t="str">
        <f>MID(紹介文入力シート!$A$23,172,1)</f>
        <v/>
      </c>
      <c r="N34" s="41" t="str">
        <f>MID(紹介文入力シート!$A$23,173,1)</f>
        <v/>
      </c>
      <c r="O34" s="41" t="str">
        <f>MID(紹介文入力シート!$A$23,174,1)</f>
        <v/>
      </c>
      <c r="P34" s="41" t="str">
        <f>MID(紹介文入力シート!$A$23,175,1)</f>
        <v/>
      </c>
      <c r="Q34" s="41" t="str">
        <f>MID(紹介文入力シート!$A$23,176,1)</f>
        <v/>
      </c>
      <c r="R34" s="41" t="str">
        <f>MID(紹介文入力シート!$A$23,177,1)</f>
        <v/>
      </c>
      <c r="S34" s="41" t="str">
        <f>MID(紹介文入力シート!$A$23,178,1)</f>
        <v/>
      </c>
      <c r="T34" s="41" t="str">
        <f>MID(紹介文入力シート!$A$23,179,1)</f>
        <v/>
      </c>
      <c r="U34" s="42" t="str">
        <f>MID(紹介文入力シート!$A$23,180,1)</f>
        <v/>
      </c>
    </row>
    <row r="35" spans="2:36" ht="15" customHeight="1" x14ac:dyDescent="0.1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6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2:36" ht="30" customHeight="1" thickBot="1" x14ac:dyDescent="0.2">
      <c r="B36" s="43" t="str">
        <f>MID(紹介文入力シート!$A$23,181,1)</f>
        <v/>
      </c>
      <c r="C36" s="44" t="str">
        <f>MID(紹介文入力シート!$A$23,182,1)</f>
        <v/>
      </c>
      <c r="D36" s="44" t="str">
        <f>MID(紹介文入力シート!$A$23,183,1)</f>
        <v/>
      </c>
      <c r="E36" s="44" t="str">
        <f>MID(紹介文入力シート!$A$23,184,1)</f>
        <v/>
      </c>
      <c r="F36" s="44" t="str">
        <f>MID(紹介文入力シート!$A$23,185,1)</f>
        <v/>
      </c>
      <c r="G36" s="44" t="str">
        <f>MID(紹介文入力シート!$A$23,186,1)</f>
        <v/>
      </c>
      <c r="H36" s="44" t="str">
        <f>MID(紹介文入力シート!$A$23,187,1)</f>
        <v/>
      </c>
      <c r="I36" s="44" t="str">
        <f>MID(紹介文入力シート!$A$23,188,1)</f>
        <v/>
      </c>
      <c r="J36" s="44" t="str">
        <f>MID(紹介文入力シート!$A$23,189,1)</f>
        <v/>
      </c>
      <c r="K36" s="44" t="str">
        <f>MID(紹介文入力シート!$A$23,190,1)</f>
        <v/>
      </c>
      <c r="L36" s="44" t="str">
        <f>MID(紹介文入力シート!$A$23,191,1)</f>
        <v/>
      </c>
      <c r="M36" s="44" t="str">
        <f>MID(紹介文入力シート!$A$23,192,1)</f>
        <v/>
      </c>
      <c r="N36" s="44" t="str">
        <f>MID(紹介文入力シート!$A$23,193,1)</f>
        <v/>
      </c>
      <c r="O36" s="44" t="str">
        <f>MID(紹介文入力シート!$A$23,194,1)</f>
        <v/>
      </c>
      <c r="P36" s="44" t="str">
        <f>MID(紹介文入力シート!$A$23,195,1)</f>
        <v/>
      </c>
      <c r="Q36" s="44" t="str">
        <f>MID(紹介文入力シート!$A$23,196,1)</f>
        <v/>
      </c>
      <c r="R36" s="44" t="str">
        <f>MID(紹介文入力シート!$A$23,197,1)</f>
        <v/>
      </c>
      <c r="S36" s="44" t="str">
        <f>MID(紹介文入力シート!$A$23,198,1)</f>
        <v/>
      </c>
      <c r="T36" s="44" t="str">
        <f>MID(紹介文入力シート!$A$23,199,1)</f>
        <v/>
      </c>
      <c r="U36" s="45" t="str">
        <f>MID(紹介文入力シート!$A$23,200,1)</f>
        <v/>
      </c>
    </row>
  </sheetData>
  <mergeCells count="30">
    <mergeCell ref="B12:C12"/>
    <mergeCell ref="B8:C8"/>
    <mergeCell ref="B9:C11"/>
    <mergeCell ref="L12:T12"/>
    <mergeCell ref="D12:K12"/>
    <mergeCell ref="D8:T8"/>
    <mergeCell ref="D9:G9"/>
    <mergeCell ref="D10:T10"/>
    <mergeCell ref="D11:K11"/>
    <mergeCell ref="B13:C14"/>
    <mergeCell ref="D14:E14"/>
    <mergeCell ref="F14:T14"/>
    <mergeCell ref="B6:C6"/>
    <mergeCell ref="R5:T5"/>
    <mergeCell ref="B7:C7"/>
    <mergeCell ref="L6:M7"/>
    <mergeCell ref="D6:K6"/>
    <mergeCell ref="D7:K7"/>
    <mergeCell ref="N6:T7"/>
    <mergeCell ref="B5:C5"/>
    <mergeCell ref="D5:F5"/>
    <mergeCell ref="D13:K13"/>
    <mergeCell ref="L13:T13"/>
    <mergeCell ref="H9:T9"/>
    <mergeCell ref="L11:T11"/>
    <mergeCell ref="B2:U2"/>
    <mergeCell ref="B3:U3"/>
    <mergeCell ref="P5:Q5"/>
    <mergeCell ref="M5:O5"/>
    <mergeCell ref="K5:L5"/>
  </mergeCells>
  <phoneticPr fontId="1"/>
  <conditionalFormatting sqref="D14">
    <cfRule type="cellIs" dxfId="1" priority="2" stopIfTrue="1" operator="equal">
      <formula>""</formula>
    </cfRule>
  </conditionalFormatting>
  <conditionalFormatting sqref="M5:O5 D6:K7 D8:T8 D10:T10 D12:K13 F14:T14">
    <cfRule type="cellIs" dxfId="0" priority="1" operator="equal">
      <formula>0</formula>
    </cfRule>
  </conditionalFormatting>
  <dataValidations count="1">
    <dataValidation operator="greaterThanOrEqual" showInputMessage="1" showErrorMessage="1" errorTitle="半角で入力ください" error="半角で入力してください" promptTitle="半角で入力ください" sqref="H9"/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紹介文入力シート</vt:lpstr>
      <vt:lpstr>印字シート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兵庫県</cp:lastModifiedBy>
  <cp:lastPrinted>2016-05-02T01:08:07Z</cp:lastPrinted>
  <dcterms:created xsi:type="dcterms:W3CDTF">2009-12-06T00:44:31Z</dcterms:created>
  <dcterms:modified xsi:type="dcterms:W3CDTF">2016-05-10T09:58:08Z</dcterms:modified>
</cp:coreProperties>
</file>